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Бухгалтер\"/>
    </mc:Choice>
  </mc:AlternateContent>
  <xr:revisionPtr revIDLastSave="0" documentId="8_{39FF2D29-50E3-4390-9A9A-2BE53B3EBC5A}" xr6:coauthVersionLast="36" xr6:coauthVersionMax="36" xr10:uidLastSave="{00000000-0000-0000-0000-000000000000}"/>
  <bookViews>
    <workbookView xWindow="0" yWindow="0" windowWidth="19200" windowHeight="7670" activeTab="1" xr2:uid="{00000000-000D-0000-FFFF-FFFF00000000}"/>
  </bookViews>
  <sheets>
    <sheet name="Отчет" sheetId="1" r:id="rId1"/>
    <sheet name="Пояснительная" sheetId="3" r:id="rId2"/>
    <sheet name="Расшифровка" sheetId="5" r:id="rId3"/>
  </sheet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6" i="1" l="1"/>
  <c r="C16" i="5"/>
  <c r="C5" i="5"/>
  <c r="C38" i="5" s="1"/>
  <c r="E51" i="1"/>
  <c r="D16" i="1"/>
  <c r="E15" i="1"/>
  <c r="E14" i="1"/>
  <c r="C34" i="5"/>
  <c r="C25" i="5"/>
  <c r="C18" i="5"/>
  <c r="C10" i="5"/>
  <c r="F74" i="1"/>
  <c r="F69" i="1"/>
  <c r="F68" i="1"/>
  <c r="F67" i="1"/>
  <c r="F64" i="1"/>
  <c r="F63" i="1"/>
  <c r="F62" i="1"/>
  <c r="F61" i="1"/>
  <c r="D48" i="1"/>
  <c r="E48" i="1" s="1"/>
  <c r="C48" i="1"/>
  <c r="D39" i="1"/>
  <c r="C39" i="1"/>
  <c r="D32" i="1"/>
  <c r="C32" i="1"/>
  <c r="D30" i="1"/>
  <c r="C30" i="1"/>
  <c r="D24" i="1"/>
  <c r="D52" i="1" s="1"/>
  <c r="C55" i="1" s="1"/>
  <c r="C24" i="1"/>
  <c r="D19" i="1"/>
  <c r="C19" i="1"/>
  <c r="C16" i="1"/>
  <c r="E20" i="1"/>
  <c r="E21" i="1"/>
  <c r="E22" i="1"/>
  <c r="E23" i="1"/>
  <c r="E25" i="1"/>
  <c r="E26" i="1"/>
  <c r="E27" i="1"/>
  <c r="E28" i="1"/>
  <c r="E29" i="1"/>
  <c r="E31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9" i="1"/>
  <c r="E50" i="1"/>
  <c r="E13" i="1"/>
  <c r="E16" i="1" s="1"/>
  <c r="C10" i="1"/>
  <c r="C5" i="1"/>
  <c r="D70" i="1"/>
  <c r="E66" i="1"/>
  <c r="C66" i="1"/>
  <c r="E65" i="1"/>
  <c r="E70" i="1" s="1"/>
  <c r="C65" i="1"/>
  <c r="F65" i="1" s="1"/>
  <c r="F66" i="1" l="1"/>
  <c r="C52" i="1"/>
  <c r="E19" i="1"/>
  <c r="E24" i="1"/>
  <c r="C70" i="1"/>
  <c r="E30" i="1"/>
  <c r="E32" i="1"/>
  <c r="E39" i="1"/>
  <c r="F70" i="1"/>
  <c r="C57" i="1" l="1"/>
  <c r="E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E6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Средства переведены в дорожный фонд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Поступает задолженность по целевым взносам за 2016г.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6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Фонд упразднен с 2017г. Остаток средств расходуется на уличное освещение
</t>
        </r>
      </text>
    </comment>
    <comment ref="E6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дорог
</t>
        </r>
      </text>
    </comment>
    <comment ref="E6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(перенаправлено в Фонд Развития) 
</t>
        </r>
      </text>
    </comment>
    <comment ref="E6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Перенаправлено в Фонд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6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Средства переведены в Фонд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<sst xmlns="http://schemas.openxmlformats.org/spreadsheetml/2006/main" count="257" uniqueCount="169">
  <si>
    <t>1.</t>
  </si>
  <si>
    <t>ОСТАТОК ДЕНЕЖНЫХ СРЕДСТВ НА 01.01.2017г.</t>
  </si>
  <si>
    <t>СУММА</t>
  </si>
  <si>
    <t>1.1.</t>
  </si>
  <si>
    <t xml:space="preserve">Членские взносы и плата за пользование объектами инфраструктуры </t>
  </si>
  <si>
    <t>ИТОГО ОСТАТОК</t>
  </si>
  <si>
    <t>2.</t>
  </si>
  <si>
    <t xml:space="preserve">СОЗДАНИЕ ФОНДОВ </t>
  </si>
  <si>
    <t>2.1.</t>
  </si>
  <si>
    <t>Резервный фонд</t>
  </si>
  <si>
    <t>2.2.</t>
  </si>
  <si>
    <t>Фонд развития</t>
  </si>
  <si>
    <t xml:space="preserve">ИТОГО </t>
  </si>
  <si>
    <t>3.</t>
  </si>
  <si>
    <t>ДОХОДЫ</t>
  </si>
  <si>
    <t>План</t>
  </si>
  <si>
    <t>Факт</t>
  </si>
  <si>
    <t>Отклонение (+/-)</t>
  </si>
  <si>
    <t>3.1.</t>
  </si>
  <si>
    <t>Членские взносы и плата за пользование объектами инфраструктуры (593уч. х 1200 руб. х 6 мес.)</t>
  </si>
  <si>
    <t>%  банка на остаток по счету</t>
  </si>
  <si>
    <t>ИТОГО ДОХОДНАЯ ЧАСТЬ</t>
  </si>
  <si>
    <t>3.2.</t>
  </si>
  <si>
    <t>РАСХОДЫ</t>
  </si>
  <si>
    <t>Расходы на выплату вознаграждений по договорам возмездного оказания услуг, в т.ч.:</t>
  </si>
  <si>
    <t>3.1.1.</t>
  </si>
  <si>
    <t>Вознаграждение Председателя</t>
  </si>
  <si>
    <t>3.1.2.</t>
  </si>
  <si>
    <t>Вознаграждение Бухгалтера</t>
  </si>
  <si>
    <t>3.1.3.</t>
  </si>
  <si>
    <t>Вознаграждение Администратора</t>
  </si>
  <si>
    <t>3.1.4.</t>
  </si>
  <si>
    <t>Вознаграждение Сторожа 2 смены</t>
  </si>
  <si>
    <t>Расходы на содержание ЛЭП и шлагбаумов, в т.ч.:</t>
  </si>
  <si>
    <t>3.2.1.</t>
  </si>
  <si>
    <t xml:space="preserve">Обслуживание трансформаторных подстанций </t>
  </si>
  <si>
    <t>3.2.2.</t>
  </si>
  <si>
    <t>Обслуживание линий электропередач</t>
  </si>
  <si>
    <t>3.2.3.</t>
  </si>
  <si>
    <t xml:space="preserve">Обслуживание шлагбаумов </t>
  </si>
  <si>
    <t>3.2.4.</t>
  </si>
  <si>
    <t>Расходные материалы по эксплуатации уличного освещения и шлагбаумов и внеплановому ремонту ЛЭП  и ТП</t>
  </si>
  <si>
    <t>3.3.</t>
  </si>
  <si>
    <t>Вывоз ТБО</t>
  </si>
  <si>
    <t>3.4.</t>
  </si>
  <si>
    <t>Налоги , в т.ч.:</t>
  </si>
  <si>
    <t>3.4.1.</t>
  </si>
  <si>
    <t>Земельный налог</t>
  </si>
  <si>
    <t>3.5.</t>
  </si>
  <si>
    <t>ГСМ, в т.ч.:</t>
  </si>
  <si>
    <t>3.5.1.</t>
  </si>
  <si>
    <t>Авто председателя</t>
  </si>
  <si>
    <t>3.5.2.</t>
  </si>
  <si>
    <t>Авто администратора</t>
  </si>
  <si>
    <t>3.5.3.</t>
  </si>
  <si>
    <t>Авто охраны/ НИВА</t>
  </si>
  <si>
    <t>3.5.4.</t>
  </si>
  <si>
    <t>Мелкая техника</t>
  </si>
  <si>
    <t>3.5.5.</t>
  </si>
  <si>
    <t>Смазочные и расходные материалы</t>
  </si>
  <si>
    <t>3.6.</t>
  </si>
  <si>
    <t>Расчетно-кассовое обслуживание</t>
  </si>
  <si>
    <t>3.7.</t>
  </si>
  <si>
    <t>Расходы на мобильную связь, в т.ч.:</t>
  </si>
  <si>
    <t>3.7.1.</t>
  </si>
  <si>
    <t>Телефон администрации</t>
  </si>
  <si>
    <t>3.7.2.</t>
  </si>
  <si>
    <t>Телефон сторожей</t>
  </si>
  <si>
    <t>3.8.</t>
  </si>
  <si>
    <t>Почтовые и канцелярские расходы</t>
  </si>
  <si>
    <t>3.9.</t>
  </si>
  <si>
    <t>Расходы на юридические услуги</t>
  </si>
  <si>
    <t>3.10.</t>
  </si>
  <si>
    <t xml:space="preserve">Благоустройство поселка </t>
  </si>
  <si>
    <t>3.11.</t>
  </si>
  <si>
    <t>Уборка снега</t>
  </si>
  <si>
    <t>3.12.</t>
  </si>
  <si>
    <t>Хозяйственные расходы</t>
  </si>
  <si>
    <t>3.13.</t>
  </si>
  <si>
    <t>Непредвиденные расходы</t>
  </si>
  <si>
    <t>3.14.</t>
  </si>
  <si>
    <t>Отчисления в фонды:</t>
  </si>
  <si>
    <t>3.14.1</t>
  </si>
  <si>
    <t>Пополнение Резервного фонда</t>
  </si>
  <si>
    <t>3.14.2</t>
  </si>
  <si>
    <t>Пополнение Фонда Развития</t>
  </si>
  <si>
    <t>4.</t>
  </si>
  <si>
    <t>4.1.</t>
  </si>
  <si>
    <t>4.2.</t>
  </si>
  <si>
    <t xml:space="preserve">ДВИЖЕНИЕ ДЕНЕЖНЫХ СРЕДСТВ В ЦЕЛЕВЫХ ФОНДАХ </t>
  </si>
  <si>
    <t>Приход</t>
  </si>
  <si>
    <t>Расход</t>
  </si>
  <si>
    <t>5.1.</t>
  </si>
  <si>
    <t>Целевой фонд  энергообеспечения (Мощность)</t>
  </si>
  <si>
    <t>5.2.</t>
  </si>
  <si>
    <t>Фонд восстановления и ремонта внутрипоселковых дорог (500 руб. за 1 авто грузоподъемностью выше 1,5 тонн)</t>
  </si>
  <si>
    <t>5.3.</t>
  </si>
  <si>
    <t>Целевой фонд  уличного освещения (1200руб. в год)</t>
  </si>
  <si>
    <t>5.4.</t>
  </si>
  <si>
    <t>Дорожный фонд (5000 руб. единоразово)</t>
  </si>
  <si>
    <t>5.5.</t>
  </si>
  <si>
    <t>5.6.</t>
  </si>
  <si>
    <t>Фонд «Система безопасности» (2000 руб. единоразово)</t>
  </si>
  <si>
    <t>5.7.</t>
  </si>
  <si>
    <t>Вступительные взносы  (3000руб. единоразово)</t>
  </si>
  <si>
    <t>Фонд Развития</t>
  </si>
  <si>
    <t>ИТОГО:</t>
  </si>
  <si>
    <t xml:space="preserve">ЦЕЛЕВОЙ ФОНД </t>
  </si>
  <si>
    <t>По состоянию на 01.01.2017г.</t>
  </si>
  <si>
    <t>Фонд «Озеро» (1000 руб. единоразово)</t>
  </si>
  <si>
    <t>5.8.</t>
  </si>
  <si>
    <t>5.9.</t>
  </si>
  <si>
    <t>5.</t>
  </si>
  <si>
    <t>Пояснительная записка к</t>
  </si>
  <si>
    <t>отчету об исполнении приходно-расходной сметы ДНП «Верховье»</t>
  </si>
  <si>
    <t>На 01.01.17г. остаток членских взносов составлял 1 039 412,18руб. Остаток был направлен на образование:</t>
  </si>
  <si>
    <t xml:space="preserve">Резервного фонда - 670 375,00руб. </t>
  </si>
  <si>
    <t>Фонда Развития - 369 038,00руб.</t>
  </si>
  <si>
    <t xml:space="preserve">приобретение виброплиты -61 500,00руб., </t>
  </si>
  <si>
    <t xml:space="preserve">ДВИЖЕНИЕ ДЕНЕЖНЫХ СРЕДСТВ В ФОНДЕ ЭНЕРГОПОТРЕБЛЕНИЯ </t>
  </si>
  <si>
    <t>6.</t>
  </si>
  <si>
    <t>6.1.</t>
  </si>
  <si>
    <t>Целевой фонд  энергопотребления (электричество)</t>
  </si>
  <si>
    <t>Ремень для виброплиты - 590руб.</t>
  </si>
  <si>
    <t xml:space="preserve">ГСМ для виброплиты – 13 115,00руб., </t>
  </si>
  <si>
    <t>услуги фронтального погрузчика – 37 440,00руб.</t>
  </si>
  <si>
    <t>Расшифровка</t>
  </si>
  <si>
    <t>тосол, масло, торм жидкость,литол</t>
  </si>
  <si>
    <t>комиссия банка</t>
  </si>
  <si>
    <t>Отчет об исполнении приходно-расходной сметы ДНП «Верховье» за 2017г.</t>
  </si>
  <si>
    <t>Возмещение судебных расходов (пени, % за просрочку платежей, госпошлина, расходы на представителя)</t>
  </si>
  <si>
    <t>3.15.</t>
  </si>
  <si>
    <t>Налог УСН 6%</t>
  </si>
  <si>
    <t>Прочие доходы (% банка, возм. судеб. расходов)</t>
  </si>
  <si>
    <t>за 2017г.</t>
  </si>
  <si>
    <t>За  2017г. поступление членских взносов составило 8 766 513,30 руб. Поступление превысило планируемую сумму на 3% засчет возврата задолженности прошлых периодов.</t>
  </si>
  <si>
    <t xml:space="preserve">10% от собранных средств, т.е. 876 651,00руб. направлены в Резервный фонд и Фонд Развития. Резервный фонд сформирован полностью и составляет 1 000 000,00руб. </t>
  </si>
  <si>
    <t>Фонд Развития на 31.12.17г. составляет 845 428,00руб.</t>
  </si>
  <si>
    <r>
      <t xml:space="preserve">Остаток членских взносов на 31.12.17г. составил </t>
    </r>
    <r>
      <rPr>
        <sz val="12"/>
        <color theme="1"/>
        <rFont val="Times New Roman"/>
        <family val="1"/>
        <charset val="204"/>
      </rPr>
      <t>2 188 542,39 руб.</t>
    </r>
  </si>
  <si>
    <t xml:space="preserve">С 01.01.17г. в ДНП не взимается взнос в Фонд уличного освещения. Остаток денежных средств в этом фонде был израсходован а возмещение расходов по уличному освещению. </t>
  </si>
  <si>
    <t xml:space="preserve">В первом полугодии 2017г. произошло слияние Дорожного фонда и Фонда заезда тяжелой техники в один Дорожный фонд. Поступления от членов ДНП в этот фонд за  2017г. составили 123 480,00руб. Его средства в размере 553 645,00руб. были израсходованы на ремонт внутрипоселковых дорог и дороги ведущей к ДНП от Киевской трассы: </t>
  </si>
  <si>
    <t xml:space="preserve">441м3 щебня - 441 000,00руб., в т.ч 41м3-ремонт дороги от Киевской трассы до ДНП. </t>
  </si>
  <si>
    <t>Остаток средств в Дорожном фонде на 31.12.17г. составил 79 995,00руб.</t>
  </si>
  <si>
    <t>За  2017г. поступление целевых взносов в Фонд энергообеспечения составило  1 755 000,00руб. Для замены 20 постоплатных приборов учета электроэнергии на предоплатные фирмы Апатор потрачены средства в сумме 206 950,00руб. Остаток средств в фонде на 31.12.17г. составляет 2 307 057,56руб.</t>
  </si>
  <si>
    <t>Расшифровка расходных статей приходно-расходной сметы ДНП «Верховье» за 2017г.</t>
  </si>
  <si>
    <t>42600рубх12мес</t>
  </si>
  <si>
    <t>32500рубх12мес</t>
  </si>
  <si>
    <t>42600рубх12месх2смены</t>
  </si>
  <si>
    <t>6ТПх1500рубх12мес</t>
  </si>
  <si>
    <t>45000х12мес</t>
  </si>
  <si>
    <t>6ШЛх833,33рубх12мес</t>
  </si>
  <si>
    <t>123контейнера х 4000руб</t>
  </si>
  <si>
    <t xml:space="preserve">Налог на 58 участков общественных земель. </t>
  </si>
  <si>
    <t>не выше  5000рубх12мес</t>
  </si>
  <si>
    <t>не выше  3000рубх12мес</t>
  </si>
  <si>
    <t>не выше 2000рубх12мес</t>
  </si>
  <si>
    <t xml:space="preserve">Триммер-3шт, снегоуборочная машина-1шт, бензопила-1шт, газонокосилка-1шт, мотор. коса-1шт. Не выше 2500рубх12мес. </t>
  </si>
  <si>
    <t>не выше 1200рубх12мес</t>
  </si>
  <si>
    <t>не выше 800рубх12мес</t>
  </si>
  <si>
    <t xml:space="preserve">Канцтовары-6057руб, покупка и заправка картриджей-3540руб, бумага-6790руб., струбцина-лоток для подшивки документов-3872руб, почтовые расходы-16314,74руб </t>
  </si>
  <si>
    <t xml:space="preserve">Претензионная работа - 63346руб., гос. пошлина-100596,54руб. </t>
  </si>
  <si>
    <t>72,5часа х1000руб. и 13часов х 1500руб</t>
  </si>
  <si>
    <t>Адаптер ,кабель, щит,коробка и розетка, цемент      (шлагбаум)    4 015,00
Выключатель автоматический 100А    250,00
 Высоковольт.вставки в транс. тока    2 600,00
Дроссель    23 750,00
 Лампа ДНАТ-150W   31 900,00
 Магнитный пускатель    1 680,00
Медиаконвертер    4 050,00
 Преобразователь напряжения    550,00
 Реле времени    3 300,00
Устройство зажигающее импульсионное   15 010,00
                 Батарейки для шлагбаумов 4 216 руб                     Замки для трансформаторных подстанций 2 075руб Фотореле 1 515руб</t>
  </si>
  <si>
    <t xml:space="preserve">Леска д/триммеров-7280руб., спецодежда-10920руб., лопаты -7432руб., лампочки-990руб., газ-3731,1руб., флаги-6600руб. И прочее 15664руб.-перчатки, мешки, хомуты, сверла,саморезы, электроды и т.д.    </t>
  </si>
  <si>
    <t>Аренда трактора (увеличение расходов на благоустройство на летне-осенний период) - 232000р 
Трансформаторы тока 2шт. установлены взамен сгоревших - 44141р
Моторная коса - 23990р
Ремонт НИВЫ - 15121р
Знаки ограничения скорости - 7508р
Банеры - 7050р
Ремонт батута  -12627р
Запчасти для газонокасилки - 9700,35р
Комплектующие для ПК в офис - 3489р
Ящик для денег (кассиру) - 3372р
Хостинг сайта - 2708р                                        Программа д/заполн. Писем 1650руб
Краска д/ покраски д/площадок и оголовков 15070,40руб.
Обмер границ уч-6500руб.
Ремонт футбольного поля-4220руб.
Монитор в офис - 6500руб.
Востановление кабеля-6500руб.
Аренда колонок – 4000руб.
Цепь и ее заточка для бензопилы - 2815руб
Шкаф- 13265руб                                               Водоотвод 238-239уч. (трубы, кольца, крышка , цемент, монтажная пена)- 50097руб.                                                      Работа трактора (покос, копка) 46ч-46000руб. Вознаграждение  юриста -172800руб.            Уличное освещение- 46362,48руб.         Ветеринарные услуги-8000руб.                Конвекторы-6394руб.                                Абонентские  терминалы и организация раб. места-24500руб.                                                   Обустройство вагончика сторожей-144487,15руб.                      
Прочие 16036,82руб.</t>
  </si>
  <si>
    <t>По состоянию на 31.12.2017г.</t>
  </si>
  <si>
    <t>ОСТАТОК ДЕНЕЖНЫХ СРЕДСТВ НА 31.12.2017г.</t>
  </si>
  <si>
    <r>
      <t xml:space="preserve">Расходы членских взносов за этот период составили </t>
    </r>
    <r>
      <rPr>
        <sz val="12"/>
        <color rgb="FF000000"/>
        <rFont val="Times New Roman"/>
        <family val="1"/>
        <charset val="204"/>
      </rPr>
      <t>6 590 682,91руб. Средства потрачены в пределах запланированных сумм, перерасход допущен только по статье "Расходы на юридические услуги", т.к. в этом году был привлечен юрист, для осуществления претензионной и исковой деятельности, оплачены государственные пошлины по 40 должникам.</t>
    </r>
  </si>
  <si>
    <t>Налог УСН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</si>
</sst>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1F497D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16" fontId="2" fillId="0" borderId="7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" fillId="0" borderId="14" xfId="0" applyFont="1" applyBorder="1"/>
    <xf numFmtId="0" fontId="0" fillId="0" borderId="0" xfId="0" applyBorder="1"/>
    <xf numFmtId="0" fontId="2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2" fillId="0" borderId="2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0" xfId="0" quotePrefix="1" applyFont="1" applyFill="1" applyBorder="1" applyAlignment="1">
      <alignment horizontal="center" vertical="top" wrapText="1"/>
    </xf>
    <xf numFmtId="0" fontId="10" fillId="0" borderId="0" xfId="0" applyFont="1"/>
    <xf numFmtId="0" fontId="9" fillId="0" borderId="3" xfId="0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right" vertical="top" wrapText="1"/>
    </xf>
    <xf numFmtId="2" fontId="3" fillId="0" borderId="5" xfId="0" applyNumberFormat="1" applyFont="1" applyBorder="1" applyAlignment="1">
      <alignment horizontal="right" vertical="top" wrapText="1"/>
    </xf>
    <xf numFmtId="2" fontId="11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2" fontId="3" fillId="0" borderId="11" xfId="0" quotePrefix="1" applyNumberFormat="1" applyFont="1" applyBorder="1" applyAlignment="1">
      <alignment horizontal="right" vertical="top" wrapText="1"/>
    </xf>
    <xf numFmtId="2" fontId="8" fillId="0" borderId="13" xfId="0" applyNumberFormat="1" applyFont="1" applyBorder="1" applyAlignment="1">
      <alignment horizontal="right" vertical="top" wrapText="1"/>
    </xf>
    <xf numFmtId="2" fontId="8" fillId="0" borderId="20" xfId="0" applyNumberFormat="1" applyFont="1" applyBorder="1" applyAlignment="1">
      <alignment horizontal="right" vertical="top" wrapText="1"/>
    </xf>
    <xf numFmtId="2" fontId="8" fillId="0" borderId="22" xfId="0" applyNumberFormat="1" applyFont="1" applyBorder="1" applyAlignment="1">
      <alignment horizontal="right" vertical="top" wrapText="1"/>
    </xf>
    <xf numFmtId="2" fontId="8" fillId="0" borderId="11" xfId="0" applyNumberFormat="1" applyFont="1" applyBorder="1" applyAlignment="1">
      <alignment horizontal="right" vertical="top" wrapText="1"/>
    </xf>
    <xf numFmtId="2" fontId="8" fillId="0" borderId="0" xfId="0" applyNumberFormat="1" applyFont="1" applyBorder="1" applyAlignment="1">
      <alignment horizontal="right" vertical="top" wrapText="1"/>
    </xf>
    <xf numFmtId="2" fontId="8" fillId="0" borderId="21" xfId="0" applyNumberFormat="1" applyFont="1" applyBorder="1" applyAlignment="1">
      <alignment horizontal="right" vertical="top" wrapText="1"/>
    </xf>
    <xf numFmtId="2" fontId="8" fillId="0" borderId="15" xfId="0" applyNumberFormat="1" applyFont="1" applyBorder="1" applyAlignment="1">
      <alignment horizontal="right" vertical="top" wrapText="1"/>
    </xf>
    <xf numFmtId="2" fontId="9" fillId="0" borderId="11" xfId="0" applyNumberFormat="1" applyFont="1" applyBorder="1" applyAlignment="1">
      <alignment horizontal="right" vertical="top" wrapText="1"/>
    </xf>
    <xf numFmtId="2" fontId="8" fillId="0" borderId="17" xfId="0" applyNumberFormat="1" applyFont="1" applyBorder="1" applyAlignment="1">
      <alignment horizontal="right" vertical="top"/>
    </xf>
    <xf numFmtId="2" fontId="8" fillId="0" borderId="9" xfId="0" applyNumberFormat="1" applyFont="1" applyBorder="1" applyAlignment="1">
      <alignment horizontal="right" vertical="top"/>
    </xf>
    <xf numFmtId="2" fontId="8" fillId="0" borderId="18" xfId="0" applyNumberFormat="1" applyFont="1" applyBorder="1" applyAlignment="1">
      <alignment horizontal="right" vertical="top"/>
    </xf>
    <xf numFmtId="2" fontId="8" fillId="0" borderId="14" xfId="0" applyNumberFormat="1" applyFont="1" applyBorder="1" applyAlignment="1">
      <alignment horizontal="right" vertical="top" wrapText="1"/>
    </xf>
    <xf numFmtId="2" fontId="8" fillId="0" borderId="14" xfId="0" applyNumberFormat="1" applyFont="1" applyBorder="1" applyAlignment="1">
      <alignment horizontal="right" vertical="top"/>
    </xf>
    <xf numFmtId="2" fontId="9" fillId="0" borderId="19" xfId="0" applyNumberFormat="1" applyFont="1" applyBorder="1" applyAlignment="1">
      <alignment horizontal="right" vertical="top"/>
    </xf>
    <xf numFmtId="0" fontId="1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wrapText="1"/>
    </xf>
    <xf numFmtId="2" fontId="9" fillId="0" borderId="17" xfId="0" applyNumberFormat="1" applyFont="1" applyBorder="1" applyAlignment="1">
      <alignment horizontal="right" vertical="top"/>
    </xf>
    <xf numFmtId="16" fontId="2" fillId="0" borderId="23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2" fontId="15" fillId="0" borderId="5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opLeftCell="A46" workbookViewId="0">
      <selection activeCell="C57" sqref="C57"/>
    </sheetView>
  </sheetViews>
  <sheetFormatPr defaultRowHeight="14.5" x14ac:dyDescent="0.35"/>
  <cols>
    <col min="1" max="1" width="7.453125" bestFit="1" customWidth="1"/>
    <col min="2" max="2" width="70.26953125" customWidth="1"/>
    <col min="3" max="3" width="16.26953125" customWidth="1"/>
    <col min="4" max="4" width="14.81640625" customWidth="1"/>
    <col min="5" max="5" width="15" customWidth="1"/>
    <col min="6" max="6" width="16.81640625" customWidth="1"/>
  </cols>
  <sheetData>
    <row r="1" spans="1:7" ht="17.5" x14ac:dyDescent="0.35">
      <c r="A1" s="19" t="s">
        <v>129</v>
      </c>
    </row>
    <row r="2" spans="1:7" ht="15" thickBot="1" x14ac:dyDescent="0.4"/>
    <row r="3" spans="1:7" ht="16" thickBot="1" x14ac:dyDescent="0.4">
      <c r="A3" s="1" t="s">
        <v>0</v>
      </c>
      <c r="B3" s="20" t="s">
        <v>1</v>
      </c>
      <c r="C3" s="3" t="s">
        <v>2</v>
      </c>
    </row>
    <row r="4" spans="1:7" ht="16" thickBot="1" x14ac:dyDescent="0.4">
      <c r="A4" s="4" t="s">
        <v>3</v>
      </c>
      <c r="B4" s="5" t="s">
        <v>4</v>
      </c>
      <c r="C4" s="36">
        <v>1039412.18</v>
      </c>
    </row>
    <row r="5" spans="1:7" ht="16" thickBot="1" x14ac:dyDescent="0.4">
      <c r="A5" s="6"/>
      <c r="B5" s="7" t="s">
        <v>5</v>
      </c>
      <c r="C5" s="37">
        <f>SUM(C4)</f>
        <v>1039412.18</v>
      </c>
    </row>
    <row r="6" spans="1:7" ht="15" thickBot="1" x14ac:dyDescent="0.4">
      <c r="C6" s="34"/>
    </row>
    <row r="7" spans="1:7" ht="15.5" thickBot="1" x14ac:dyDescent="0.4">
      <c r="A7" s="8" t="s">
        <v>6</v>
      </c>
      <c r="B7" s="3" t="s">
        <v>7</v>
      </c>
      <c r="C7" s="35" t="s">
        <v>2</v>
      </c>
    </row>
    <row r="8" spans="1:7" ht="16" thickBot="1" x14ac:dyDescent="0.4">
      <c r="A8" s="9" t="s">
        <v>8</v>
      </c>
      <c r="B8" s="5" t="s">
        <v>9</v>
      </c>
      <c r="C8" s="36">
        <v>670300</v>
      </c>
    </row>
    <row r="9" spans="1:7" ht="16" thickBot="1" x14ac:dyDescent="0.4">
      <c r="A9" s="9" t="s">
        <v>10</v>
      </c>
      <c r="B9" s="5" t="s">
        <v>11</v>
      </c>
      <c r="C9" s="36">
        <v>369112.18</v>
      </c>
    </row>
    <row r="10" spans="1:7" ht="16" thickBot="1" x14ac:dyDescent="0.4">
      <c r="A10" s="10"/>
      <c r="B10" s="7" t="s">
        <v>12</v>
      </c>
      <c r="C10" s="37">
        <f>SUM(C8:C9)</f>
        <v>1039412.1799999999</v>
      </c>
    </row>
    <row r="11" spans="1:7" ht="15" thickBot="1" x14ac:dyDescent="0.4"/>
    <row r="12" spans="1:7" ht="30.5" thickBot="1" x14ac:dyDescent="0.4">
      <c r="A12" s="8" t="s">
        <v>13</v>
      </c>
      <c r="B12" s="3" t="s">
        <v>14</v>
      </c>
      <c r="C12" s="3" t="s">
        <v>15</v>
      </c>
      <c r="D12" s="3" t="s">
        <v>16</v>
      </c>
      <c r="E12" s="3" t="s">
        <v>17</v>
      </c>
    </row>
    <row r="13" spans="1:7" ht="31.5" thickBot="1" x14ac:dyDescent="0.4">
      <c r="A13" s="9" t="s">
        <v>18</v>
      </c>
      <c r="B13" s="5" t="s">
        <v>19</v>
      </c>
      <c r="C13" s="36">
        <v>8539200</v>
      </c>
      <c r="D13" s="36">
        <v>8766513.3000000007</v>
      </c>
      <c r="E13" s="36">
        <f>D13-C13</f>
        <v>227313.30000000075</v>
      </c>
      <c r="G13" s="33"/>
    </row>
    <row r="14" spans="1:7" ht="16" thickBot="1" x14ac:dyDescent="0.4">
      <c r="A14" s="11" t="s">
        <v>22</v>
      </c>
      <c r="B14" s="5" t="s">
        <v>20</v>
      </c>
      <c r="C14" s="36">
        <v>0</v>
      </c>
      <c r="D14" s="36">
        <v>132290.13</v>
      </c>
      <c r="E14" s="36">
        <f>D14-C14</f>
        <v>132290.13</v>
      </c>
    </row>
    <row r="15" spans="1:7" ht="31.5" thickBot="1" x14ac:dyDescent="0.4">
      <c r="A15" s="64" t="s">
        <v>42</v>
      </c>
      <c r="B15" s="5" t="s">
        <v>130</v>
      </c>
      <c r="C15" s="36">
        <v>0</v>
      </c>
      <c r="D15" s="36">
        <v>79581.240000000005</v>
      </c>
      <c r="E15" s="36">
        <f>D15-C15</f>
        <v>79581.240000000005</v>
      </c>
    </row>
    <row r="16" spans="1:7" ht="16" thickBot="1" x14ac:dyDescent="0.4">
      <c r="A16" s="10"/>
      <c r="B16" s="7" t="s">
        <v>21</v>
      </c>
      <c r="C16" s="36">
        <f>SUM(C13:C14)</f>
        <v>8539200</v>
      </c>
      <c r="D16" s="37">
        <f>SUM(D13:D15)</f>
        <v>8978384.6700000018</v>
      </c>
      <c r="E16" s="37">
        <f>SUM(E13:E15)</f>
        <v>439184.67000000074</v>
      </c>
      <c r="F16" s="56"/>
    </row>
    <row r="17" spans="1:5" ht="15" thickBot="1" x14ac:dyDescent="0.4"/>
    <row r="18" spans="1:5" ht="30.5" thickBot="1" x14ac:dyDescent="0.4">
      <c r="A18" s="12" t="s">
        <v>13</v>
      </c>
      <c r="B18" s="2" t="s">
        <v>23</v>
      </c>
      <c r="C18" s="3" t="s">
        <v>15</v>
      </c>
      <c r="D18" s="3" t="s">
        <v>16</v>
      </c>
      <c r="E18" s="3" t="s">
        <v>17</v>
      </c>
    </row>
    <row r="19" spans="1:5" ht="31.5" thickBot="1" x14ac:dyDescent="0.4">
      <c r="A19" s="13" t="s">
        <v>18</v>
      </c>
      <c r="B19" s="5" t="s">
        <v>24</v>
      </c>
      <c r="C19" s="36">
        <f>C20+C21+C22+C23</f>
        <v>2313600</v>
      </c>
      <c r="D19" s="36">
        <f>D20+D21+D22+D23</f>
        <v>2313600</v>
      </c>
      <c r="E19" s="36">
        <f>D19-C19</f>
        <v>0</v>
      </c>
    </row>
    <row r="20" spans="1:5" ht="16" thickBot="1" x14ac:dyDescent="0.4">
      <c r="A20" s="14" t="s">
        <v>25</v>
      </c>
      <c r="B20" s="15" t="s">
        <v>26</v>
      </c>
      <c r="C20" s="39">
        <v>511200</v>
      </c>
      <c r="D20" s="39">
        <v>511200</v>
      </c>
      <c r="E20" s="36">
        <f t="shared" ref="E20:E52" si="0">D20-C20</f>
        <v>0</v>
      </c>
    </row>
    <row r="21" spans="1:5" ht="16" thickBot="1" x14ac:dyDescent="0.4">
      <c r="A21" s="14" t="s">
        <v>27</v>
      </c>
      <c r="B21" s="15" t="s">
        <v>28</v>
      </c>
      <c r="C21" s="39">
        <v>390000</v>
      </c>
      <c r="D21" s="39">
        <v>390000</v>
      </c>
      <c r="E21" s="36">
        <f t="shared" si="0"/>
        <v>0</v>
      </c>
    </row>
    <row r="22" spans="1:5" ht="16" thickBot="1" x14ac:dyDescent="0.4">
      <c r="A22" s="14" t="s">
        <v>29</v>
      </c>
      <c r="B22" s="15" t="s">
        <v>30</v>
      </c>
      <c r="C22" s="39">
        <v>390000</v>
      </c>
      <c r="D22" s="39">
        <v>390000</v>
      </c>
      <c r="E22" s="36">
        <f t="shared" si="0"/>
        <v>0</v>
      </c>
    </row>
    <row r="23" spans="1:5" ht="16" thickBot="1" x14ac:dyDescent="0.4">
      <c r="A23" s="14" t="s">
        <v>31</v>
      </c>
      <c r="B23" s="15" t="s">
        <v>32</v>
      </c>
      <c r="C23" s="39">
        <v>1022400</v>
      </c>
      <c r="D23" s="39">
        <v>1022400</v>
      </c>
      <c r="E23" s="36">
        <f t="shared" si="0"/>
        <v>0</v>
      </c>
    </row>
    <row r="24" spans="1:5" ht="16" thickBot="1" x14ac:dyDescent="0.4">
      <c r="A24" s="13" t="s">
        <v>22</v>
      </c>
      <c r="B24" s="5" t="s">
        <v>33</v>
      </c>
      <c r="C24" s="36">
        <f>C25+C26+C27+C28</f>
        <v>966000</v>
      </c>
      <c r="D24" s="36">
        <f>D25+D26+D27+D28</f>
        <v>802911</v>
      </c>
      <c r="E24" s="38">
        <f t="shared" si="0"/>
        <v>-163089</v>
      </c>
    </row>
    <row r="25" spans="1:5" ht="16" thickBot="1" x14ac:dyDescent="0.4">
      <c r="A25" s="16" t="s">
        <v>34</v>
      </c>
      <c r="B25" s="15" t="s">
        <v>35</v>
      </c>
      <c r="C25" s="39">
        <v>108000</v>
      </c>
      <c r="D25" s="39">
        <v>108000</v>
      </c>
      <c r="E25" s="36">
        <f t="shared" si="0"/>
        <v>0</v>
      </c>
    </row>
    <row r="26" spans="1:5" ht="16" thickBot="1" x14ac:dyDescent="0.4">
      <c r="A26" s="16" t="s">
        <v>36</v>
      </c>
      <c r="B26" s="15" t="s">
        <v>37</v>
      </c>
      <c r="C26" s="39">
        <v>540000</v>
      </c>
      <c r="D26" s="39">
        <v>540000</v>
      </c>
      <c r="E26" s="36">
        <f t="shared" si="0"/>
        <v>0</v>
      </c>
    </row>
    <row r="27" spans="1:5" ht="16" thickBot="1" x14ac:dyDescent="0.4">
      <c r="A27" s="16" t="s">
        <v>38</v>
      </c>
      <c r="B27" s="15" t="s">
        <v>39</v>
      </c>
      <c r="C27" s="39">
        <v>60000</v>
      </c>
      <c r="D27" s="39">
        <v>60000</v>
      </c>
      <c r="E27" s="36">
        <f t="shared" si="0"/>
        <v>0</v>
      </c>
    </row>
    <row r="28" spans="1:5" ht="31.5" thickBot="1" x14ac:dyDescent="0.4">
      <c r="A28" s="16" t="s">
        <v>40</v>
      </c>
      <c r="B28" s="15" t="s">
        <v>41</v>
      </c>
      <c r="C28" s="39">
        <v>258000</v>
      </c>
      <c r="D28" s="39">
        <v>94911</v>
      </c>
      <c r="E28" s="38">
        <f t="shared" si="0"/>
        <v>-163089</v>
      </c>
    </row>
    <row r="29" spans="1:5" ht="16" thickBot="1" x14ac:dyDescent="0.4">
      <c r="A29" s="4" t="s">
        <v>42</v>
      </c>
      <c r="B29" s="5" t="s">
        <v>43</v>
      </c>
      <c r="C29" s="36">
        <v>576000</v>
      </c>
      <c r="D29" s="36">
        <v>492000</v>
      </c>
      <c r="E29" s="38">
        <f t="shared" si="0"/>
        <v>-84000</v>
      </c>
    </row>
    <row r="30" spans="1:5" ht="16" thickBot="1" x14ac:dyDescent="0.4">
      <c r="A30" s="4" t="s">
        <v>44</v>
      </c>
      <c r="B30" s="5" t="s">
        <v>45</v>
      </c>
      <c r="C30" s="36">
        <f>C31</f>
        <v>64303</v>
      </c>
      <c r="D30" s="36">
        <f>D31</f>
        <v>64303</v>
      </c>
      <c r="E30" s="38">
        <f t="shared" si="0"/>
        <v>0</v>
      </c>
    </row>
    <row r="31" spans="1:5" ht="16" thickBot="1" x14ac:dyDescent="0.4">
      <c r="A31" s="16" t="s">
        <v>46</v>
      </c>
      <c r="B31" s="15" t="s">
        <v>47</v>
      </c>
      <c r="C31" s="39">
        <v>64303</v>
      </c>
      <c r="D31" s="39">
        <v>64303</v>
      </c>
      <c r="E31" s="38">
        <f t="shared" si="0"/>
        <v>0</v>
      </c>
    </row>
    <row r="32" spans="1:5" ht="16" thickBot="1" x14ac:dyDescent="0.4">
      <c r="A32" s="4" t="s">
        <v>48</v>
      </c>
      <c r="B32" s="5" t="s">
        <v>49</v>
      </c>
      <c r="C32" s="40">
        <f>C33+C34+C35+C36+C37</f>
        <v>165000</v>
      </c>
      <c r="D32" s="40">
        <f>D33+D34+D35+D36+D37</f>
        <v>150703.40999999997</v>
      </c>
      <c r="E32" s="38">
        <f t="shared" si="0"/>
        <v>-14296.590000000026</v>
      </c>
    </row>
    <row r="33" spans="1:5" ht="16" thickBot="1" x14ac:dyDescent="0.4">
      <c r="A33" s="16" t="s">
        <v>50</v>
      </c>
      <c r="B33" s="15" t="s">
        <v>51</v>
      </c>
      <c r="C33" s="39">
        <v>60000</v>
      </c>
      <c r="D33" s="39">
        <v>58905.13</v>
      </c>
      <c r="E33" s="38">
        <f t="shared" si="0"/>
        <v>-1094.8700000000026</v>
      </c>
    </row>
    <row r="34" spans="1:5" ht="16" thickBot="1" x14ac:dyDescent="0.4">
      <c r="A34" s="16" t="s">
        <v>52</v>
      </c>
      <c r="B34" s="15" t="s">
        <v>53</v>
      </c>
      <c r="C34" s="39">
        <v>36000</v>
      </c>
      <c r="D34" s="39">
        <v>34770.42</v>
      </c>
      <c r="E34" s="38">
        <f t="shared" si="0"/>
        <v>-1229.5800000000017</v>
      </c>
    </row>
    <row r="35" spans="1:5" ht="16" thickBot="1" x14ac:dyDescent="0.4">
      <c r="A35" s="16" t="s">
        <v>54</v>
      </c>
      <c r="B35" s="15" t="s">
        <v>55</v>
      </c>
      <c r="C35" s="39">
        <v>24000</v>
      </c>
      <c r="D35" s="39">
        <v>23401.19</v>
      </c>
      <c r="E35" s="38">
        <f t="shared" si="0"/>
        <v>-598.81000000000131</v>
      </c>
    </row>
    <row r="36" spans="1:5" ht="16" thickBot="1" x14ac:dyDescent="0.4">
      <c r="A36" s="16" t="s">
        <v>56</v>
      </c>
      <c r="B36" s="15" t="s">
        <v>57</v>
      </c>
      <c r="C36" s="39">
        <v>30000</v>
      </c>
      <c r="D36" s="39">
        <v>24664.9</v>
      </c>
      <c r="E36" s="38">
        <f t="shared" si="0"/>
        <v>-5335.0999999999985</v>
      </c>
    </row>
    <row r="37" spans="1:5" ht="16" thickBot="1" x14ac:dyDescent="0.4">
      <c r="A37" s="16" t="s">
        <v>58</v>
      </c>
      <c r="B37" s="15" t="s">
        <v>59</v>
      </c>
      <c r="C37" s="39">
        <v>15000</v>
      </c>
      <c r="D37" s="39">
        <v>8961.77</v>
      </c>
      <c r="E37" s="38">
        <f t="shared" si="0"/>
        <v>-6038.23</v>
      </c>
    </row>
    <row r="38" spans="1:5" ht="16" thickBot="1" x14ac:dyDescent="0.4">
      <c r="A38" s="4" t="s">
        <v>60</v>
      </c>
      <c r="B38" s="5" t="s">
        <v>61</v>
      </c>
      <c r="C38" s="36">
        <v>54600</v>
      </c>
      <c r="D38" s="36">
        <v>48065.5</v>
      </c>
      <c r="E38" s="38">
        <f t="shared" si="0"/>
        <v>-6534.5</v>
      </c>
    </row>
    <row r="39" spans="1:5" ht="16" thickBot="1" x14ac:dyDescent="0.4">
      <c r="A39" s="4" t="s">
        <v>62</v>
      </c>
      <c r="B39" s="5" t="s">
        <v>63</v>
      </c>
      <c r="C39" s="36">
        <f>C40+C41</f>
        <v>24000</v>
      </c>
      <c r="D39" s="36">
        <f>D40+D41</f>
        <v>13700</v>
      </c>
      <c r="E39" s="38">
        <f t="shared" si="0"/>
        <v>-10300</v>
      </c>
    </row>
    <row r="40" spans="1:5" ht="16" thickBot="1" x14ac:dyDescent="0.4">
      <c r="A40" s="16" t="s">
        <v>64</v>
      </c>
      <c r="B40" s="15" t="s">
        <v>65</v>
      </c>
      <c r="C40" s="39">
        <v>14400</v>
      </c>
      <c r="D40" s="39">
        <v>10600</v>
      </c>
      <c r="E40" s="38">
        <f t="shared" si="0"/>
        <v>-3800</v>
      </c>
    </row>
    <row r="41" spans="1:5" ht="16" thickBot="1" x14ac:dyDescent="0.4">
      <c r="A41" s="16" t="s">
        <v>66</v>
      </c>
      <c r="B41" s="15" t="s">
        <v>67</v>
      </c>
      <c r="C41" s="39">
        <v>9600</v>
      </c>
      <c r="D41" s="39">
        <v>3100</v>
      </c>
      <c r="E41" s="38">
        <f t="shared" si="0"/>
        <v>-6500</v>
      </c>
    </row>
    <row r="42" spans="1:5" ht="16" thickBot="1" x14ac:dyDescent="0.4">
      <c r="A42" s="4" t="s">
        <v>68</v>
      </c>
      <c r="B42" s="5" t="s">
        <v>69</v>
      </c>
      <c r="C42" s="36">
        <v>78000</v>
      </c>
      <c r="D42" s="36">
        <v>36573.74</v>
      </c>
      <c r="E42" s="38">
        <f t="shared" si="0"/>
        <v>-41426.26</v>
      </c>
    </row>
    <row r="43" spans="1:5" ht="16" thickBot="1" x14ac:dyDescent="0.4">
      <c r="A43" s="4" t="s">
        <v>70</v>
      </c>
      <c r="B43" s="5" t="s">
        <v>71</v>
      </c>
      <c r="C43" s="36">
        <v>120000</v>
      </c>
      <c r="D43" s="36">
        <v>163942.54</v>
      </c>
      <c r="E43" s="36">
        <f t="shared" si="0"/>
        <v>43942.540000000008</v>
      </c>
    </row>
    <row r="44" spans="1:5" ht="16" thickBot="1" x14ac:dyDescent="0.4">
      <c r="A44" s="4" t="s">
        <v>72</v>
      </c>
      <c r="B44" s="5" t="s">
        <v>73</v>
      </c>
      <c r="C44" s="36">
        <v>534000</v>
      </c>
      <c r="D44" s="36">
        <v>534000</v>
      </c>
      <c r="E44" s="36">
        <f t="shared" si="0"/>
        <v>0</v>
      </c>
    </row>
    <row r="45" spans="1:5" ht="16" thickBot="1" x14ac:dyDescent="0.4">
      <c r="A45" s="4" t="s">
        <v>74</v>
      </c>
      <c r="B45" s="5" t="s">
        <v>75</v>
      </c>
      <c r="C45" s="36">
        <v>150000</v>
      </c>
      <c r="D45" s="36">
        <v>92000</v>
      </c>
      <c r="E45" s="38">
        <f t="shared" si="0"/>
        <v>-58000</v>
      </c>
    </row>
    <row r="46" spans="1:5" ht="16" thickBot="1" x14ac:dyDescent="0.4">
      <c r="A46" s="4" t="s">
        <v>76</v>
      </c>
      <c r="B46" s="5" t="s">
        <v>77</v>
      </c>
      <c r="C46" s="36">
        <v>84000</v>
      </c>
      <c r="D46" s="36">
        <v>52616.52</v>
      </c>
      <c r="E46" s="38">
        <f t="shared" si="0"/>
        <v>-31383.480000000003</v>
      </c>
    </row>
    <row r="47" spans="1:5" ht="16" thickBot="1" x14ac:dyDescent="0.4">
      <c r="A47" s="4" t="s">
        <v>78</v>
      </c>
      <c r="B47" s="5" t="s">
        <v>79</v>
      </c>
      <c r="C47" s="36">
        <v>3409697</v>
      </c>
      <c r="D47" s="36">
        <v>936904.2</v>
      </c>
      <c r="E47" s="38">
        <f t="shared" si="0"/>
        <v>-2472792.7999999998</v>
      </c>
    </row>
    <row r="48" spans="1:5" ht="16" thickBot="1" x14ac:dyDescent="0.4">
      <c r="A48" s="4" t="s">
        <v>80</v>
      </c>
      <c r="B48" s="5" t="s">
        <v>81</v>
      </c>
      <c r="C48" s="36">
        <f>C49+C50</f>
        <v>0</v>
      </c>
      <c r="D48" s="36">
        <f>D49+D50</f>
        <v>876651</v>
      </c>
      <c r="E48" s="36">
        <f t="shared" si="0"/>
        <v>876651</v>
      </c>
    </row>
    <row r="49" spans="1:7" ht="16" thickBot="1" x14ac:dyDescent="0.4">
      <c r="A49" s="4" t="s">
        <v>82</v>
      </c>
      <c r="B49" s="15" t="s">
        <v>83</v>
      </c>
      <c r="C49" s="39">
        <v>0</v>
      </c>
      <c r="D49" s="39">
        <v>329625</v>
      </c>
      <c r="E49" s="36">
        <f t="shared" si="0"/>
        <v>329625</v>
      </c>
    </row>
    <row r="50" spans="1:7" ht="16" thickBot="1" x14ac:dyDescent="0.4">
      <c r="A50" s="4" t="s">
        <v>84</v>
      </c>
      <c r="B50" s="15" t="s">
        <v>85</v>
      </c>
      <c r="C50" s="39">
        <v>0</v>
      </c>
      <c r="D50" s="39">
        <v>547026</v>
      </c>
      <c r="E50" s="36">
        <f t="shared" si="0"/>
        <v>547026</v>
      </c>
    </row>
    <row r="51" spans="1:7" ht="16" thickBot="1" x14ac:dyDescent="0.4">
      <c r="A51" s="65" t="s">
        <v>131</v>
      </c>
      <c r="B51" s="66" t="s">
        <v>132</v>
      </c>
      <c r="C51" s="36">
        <v>0</v>
      </c>
      <c r="D51" s="36">
        <v>12712</v>
      </c>
      <c r="E51" s="36">
        <f t="shared" si="0"/>
        <v>12712</v>
      </c>
    </row>
    <row r="52" spans="1:7" ht="16" thickBot="1" x14ac:dyDescent="0.4">
      <c r="A52" s="4"/>
      <c r="B52" s="17" t="s">
        <v>12</v>
      </c>
      <c r="C52" s="37">
        <f>C19+C24+C29+C30+C32+C38+C39+C42+C43+C44+C45+C46+C47+C48</f>
        <v>8539200</v>
      </c>
      <c r="D52" s="37">
        <f>D19+D24+D29+D30+D32+D38+D39+D42+D43+D44+D45+D46+D47+D48+D51</f>
        <v>6590682.9100000001</v>
      </c>
      <c r="E52" s="38">
        <f t="shared" si="0"/>
        <v>-1948517.0899999999</v>
      </c>
    </row>
    <row r="53" spans="1:7" ht="15" thickBot="1" x14ac:dyDescent="0.4"/>
    <row r="54" spans="1:7" ht="15.5" thickBot="1" x14ac:dyDescent="0.4">
      <c r="A54" s="1" t="s">
        <v>86</v>
      </c>
      <c r="B54" s="2" t="s">
        <v>166</v>
      </c>
      <c r="C54" s="3" t="s">
        <v>2</v>
      </c>
    </row>
    <row r="55" spans="1:7" ht="16" thickBot="1" x14ac:dyDescent="0.4">
      <c r="A55" s="4" t="s">
        <v>87</v>
      </c>
      <c r="B55" s="5" t="s">
        <v>4</v>
      </c>
      <c r="C55" s="36">
        <f>D13-D52+D51</f>
        <v>2188542.3900000006</v>
      </c>
    </row>
    <row r="56" spans="1:7" ht="16" thickBot="1" x14ac:dyDescent="0.4">
      <c r="A56" s="4" t="s">
        <v>88</v>
      </c>
      <c r="B56" s="5" t="s">
        <v>133</v>
      </c>
      <c r="C56" s="36">
        <f>D14+D15+-D51</f>
        <v>199159.37</v>
      </c>
    </row>
    <row r="57" spans="1:7" ht="16" thickBot="1" x14ac:dyDescent="0.4">
      <c r="A57" s="6"/>
      <c r="B57" s="7" t="s">
        <v>5</v>
      </c>
      <c r="C57" s="37">
        <f>SUM(C55:C56)</f>
        <v>2387701.7600000007</v>
      </c>
    </row>
    <row r="59" spans="1:7" ht="15.5" thickBot="1" x14ac:dyDescent="0.4">
      <c r="A59" s="68" t="s">
        <v>89</v>
      </c>
      <c r="B59" s="68"/>
      <c r="C59" s="68"/>
      <c r="D59" s="68"/>
      <c r="E59" s="68"/>
      <c r="F59" s="68"/>
      <c r="G59" s="21"/>
    </row>
    <row r="60" spans="1:7" ht="31" thickBot="1" x14ac:dyDescent="0.4">
      <c r="A60" s="32" t="s">
        <v>112</v>
      </c>
      <c r="B60" s="23" t="s">
        <v>107</v>
      </c>
      <c r="C60" s="26" t="s">
        <v>108</v>
      </c>
      <c r="D60" s="23" t="s">
        <v>90</v>
      </c>
      <c r="E60" s="27" t="s">
        <v>91</v>
      </c>
      <c r="F60" s="28" t="s">
        <v>165</v>
      </c>
    </row>
    <row r="61" spans="1:7" ht="16" thickBot="1" x14ac:dyDescent="0.4">
      <c r="A61" s="6" t="s">
        <v>92</v>
      </c>
      <c r="B61" s="5" t="s">
        <v>93</v>
      </c>
      <c r="C61" s="36">
        <v>759007.56</v>
      </c>
      <c r="D61" s="36">
        <v>1755000</v>
      </c>
      <c r="E61" s="45">
        <v>206950</v>
      </c>
      <c r="F61" s="50">
        <f t="shared" ref="F61:F69" si="1">C61+D61-E61</f>
        <v>2307057.56</v>
      </c>
    </row>
    <row r="62" spans="1:7" ht="31.5" thickBot="1" x14ac:dyDescent="0.4">
      <c r="A62" s="6" t="s">
        <v>94</v>
      </c>
      <c r="B62" s="5" t="s">
        <v>95</v>
      </c>
      <c r="C62" s="36">
        <v>102000</v>
      </c>
      <c r="D62" s="36">
        <v>2500</v>
      </c>
      <c r="E62" s="45">
        <v>104500</v>
      </c>
      <c r="F62" s="51">
        <f t="shared" si="1"/>
        <v>0</v>
      </c>
    </row>
    <row r="63" spans="1:7" ht="16" thickBot="1" x14ac:dyDescent="0.4">
      <c r="A63" s="24" t="s">
        <v>96</v>
      </c>
      <c r="B63" s="25" t="s">
        <v>97</v>
      </c>
      <c r="C63" s="42">
        <v>133577.54</v>
      </c>
      <c r="D63" s="42">
        <v>35000</v>
      </c>
      <c r="E63" s="46">
        <v>168577.54</v>
      </c>
      <c r="F63" s="52">
        <f t="shared" si="1"/>
        <v>0</v>
      </c>
    </row>
    <row r="64" spans="1:7" ht="16" thickBot="1" x14ac:dyDescent="0.4">
      <c r="A64" s="22" t="s">
        <v>98</v>
      </c>
      <c r="B64" s="29" t="s">
        <v>99</v>
      </c>
      <c r="C64" s="43">
        <v>408160</v>
      </c>
      <c r="D64" s="43">
        <v>225480</v>
      </c>
      <c r="E64" s="47">
        <v>553645</v>
      </c>
      <c r="F64" s="53">
        <f t="shared" si="1"/>
        <v>79995</v>
      </c>
    </row>
    <row r="65" spans="1:6" ht="16" thickBot="1" x14ac:dyDescent="0.4">
      <c r="A65" s="6" t="s">
        <v>100</v>
      </c>
      <c r="B65" s="5" t="s">
        <v>109</v>
      </c>
      <c r="C65" s="38">
        <f>-(54739)</f>
        <v>-54739</v>
      </c>
      <c r="D65" s="36">
        <v>0</v>
      </c>
      <c r="E65" s="41">
        <f>-(54739)</f>
        <v>-54739</v>
      </c>
      <c r="F65" s="50">
        <f t="shared" si="1"/>
        <v>0</v>
      </c>
    </row>
    <row r="66" spans="1:6" ht="16" thickBot="1" x14ac:dyDescent="0.4">
      <c r="A66" s="6" t="s">
        <v>101</v>
      </c>
      <c r="B66" s="5" t="s">
        <v>102</v>
      </c>
      <c r="C66" s="38">
        <f>-(67897)</f>
        <v>-67897</v>
      </c>
      <c r="D66" s="36">
        <v>0</v>
      </c>
      <c r="E66" s="41">
        <f>-(67897)</f>
        <v>-67897</v>
      </c>
      <c r="F66" s="51">
        <f t="shared" si="1"/>
        <v>0</v>
      </c>
    </row>
    <row r="67" spans="1:6" ht="16" thickBot="1" x14ac:dyDescent="0.4">
      <c r="A67" s="24" t="s">
        <v>103</v>
      </c>
      <c r="B67" s="25" t="s">
        <v>104</v>
      </c>
      <c r="C67" s="42">
        <v>3000</v>
      </c>
      <c r="D67" s="42">
        <v>0</v>
      </c>
      <c r="E67" s="46">
        <v>3000</v>
      </c>
      <c r="F67" s="52">
        <f t="shared" si="1"/>
        <v>0</v>
      </c>
    </row>
    <row r="68" spans="1:6" ht="16" thickBot="1" x14ac:dyDescent="0.4">
      <c r="A68" s="22" t="s">
        <v>110</v>
      </c>
      <c r="B68" s="30" t="s">
        <v>105</v>
      </c>
      <c r="C68" s="44">
        <v>0</v>
      </c>
      <c r="D68" s="44">
        <v>958064</v>
      </c>
      <c r="E68" s="48">
        <v>112636</v>
      </c>
      <c r="F68" s="54">
        <f t="shared" si="1"/>
        <v>845428</v>
      </c>
    </row>
    <row r="69" spans="1:6" ht="16" thickBot="1" x14ac:dyDescent="0.4">
      <c r="A69" s="18" t="s">
        <v>111</v>
      </c>
      <c r="B69" s="5" t="s">
        <v>9</v>
      </c>
      <c r="C69" s="36">
        <v>0</v>
      </c>
      <c r="D69" s="36">
        <v>1000000</v>
      </c>
      <c r="E69" s="45">
        <v>0</v>
      </c>
      <c r="F69" s="50">
        <f t="shared" si="1"/>
        <v>1000000</v>
      </c>
    </row>
    <row r="70" spans="1:6" ht="16" thickBot="1" x14ac:dyDescent="0.4">
      <c r="A70" s="31"/>
      <c r="B70" s="17" t="s">
        <v>106</v>
      </c>
      <c r="C70" s="37">
        <f>SUM(C61:C69)</f>
        <v>1283109.1000000001</v>
      </c>
      <c r="D70" s="37">
        <f>SUM(D61:D69)</f>
        <v>3976044</v>
      </c>
      <c r="E70" s="49">
        <f>SUM(E61:E69)</f>
        <v>1026672.54</v>
      </c>
      <c r="F70" s="55">
        <f>SUM(F61:F69)</f>
        <v>4232480.5600000005</v>
      </c>
    </row>
    <row r="72" spans="1:6" ht="16.5" customHeight="1" thickBot="1" x14ac:dyDescent="0.4">
      <c r="A72" s="68" t="s">
        <v>119</v>
      </c>
      <c r="B72" s="68"/>
      <c r="C72" s="68"/>
      <c r="D72" s="68"/>
      <c r="E72" s="68"/>
      <c r="F72" s="68"/>
    </row>
    <row r="73" spans="1:6" ht="31" thickBot="1" x14ac:dyDescent="0.4">
      <c r="A73" s="32" t="s">
        <v>120</v>
      </c>
      <c r="B73" s="23" t="s">
        <v>107</v>
      </c>
      <c r="C73" s="26" t="s">
        <v>108</v>
      </c>
      <c r="D73" s="23" t="s">
        <v>90</v>
      </c>
      <c r="E73" s="27" t="s">
        <v>91</v>
      </c>
      <c r="F73" s="28" t="s">
        <v>165</v>
      </c>
    </row>
    <row r="74" spans="1:6" ht="16" thickBot="1" x14ac:dyDescent="0.4">
      <c r="A74" s="6" t="s">
        <v>121</v>
      </c>
      <c r="B74" s="5" t="s">
        <v>122</v>
      </c>
      <c r="C74" s="37">
        <v>117736.06</v>
      </c>
      <c r="D74" s="37">
        <v>4818368.05</v>
      </c>
      <c r="E74" s="49">
        <v>4782194.51</v>
      </c>
      <c r="F74" s="63">
        <f t="shared" ref="F74" si="2">C74+D74-E74</f>
        <v>153909.59999999963</v>
      </c>
    </row>
  </sheetData>
  <mergeCells count="2">
    <mergeCell ref="A59:F59"/>
    <mergeCell ref="A72:F72"/>
  </mergeCells>
  <pageMargins left="0.7" right="0.7" top="0.75" bottom="0.75" header="0.3" footer="0.3"/>
  <pageSetup paperSize="9" scale="5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tabSelected="1" topLeftCell="A10" workbookViewId="0">
      <selection activeCell="A12" sqref="A12"/>
    </sheetView>
  </sheetViews>
  <sheetFormatPr defaultRowHeight="14.5" x14ac:dyDescent="0.35"/>
  <cols>
    <col min="1" max="1" width="160.26953125" customWidth="1"/>
  </cols>
  <sheetData>
    <row r="1" spans="1:1" ht="17.5" x14ac:dyDescent="0.35">
      <c r="A1" s="58" t="s">
        <v>113</v>
      </c>
    </row>
    <row r="2" spans="1:1" ht="17.5" x14ac:dyDescent="0.35">
      <c r="A2" s="58" t="s">
        <v>114</v>
      </c>
    </row>
    <row r="3" spans="1:1" ht="17.5" x14ac:dyDescent="0.35">
      <c r="A3" s="58" t="s">
        <v>134</v>
      </c>
    </row>
    <row r="4" spans="1:1" ht="18" x14ac:dyDescent="0.4">
      <c r="A4" s="59"/>
    </row>
    <row r="5" spans="1:1" ht="18" x14ac:dyDescent="0.4">
      <c r="A5" s="59"/>
    </row>
    <row r="6" spans="1:1" ht="15.5" x14ac:dyDescent="0.35">
      <c r="A6" s="60" t="s">
        <v>115</v>
      </c>
    </row>
    <row r="7" spans="1:1" ht="15.5" x14ac:dyDescent="0.35">
      <c r="A7" s="60" t="s">
        <v>116</v>
      </c>
    </row>
    <row r="8" spans="1:1" ht="15.5" x14ac:dyDescent="0.35">
      <c r="A8" s="60" t="s">
        <v>117</v>
      </c>
    </row>
    <row r="9" spans="1:1" ht="34.5" customHeight="1" x14ac:dyDescent="0.35">
      <c r="A9" s="62" t="s">
        <v>135</v>
      </c>
    </row>
    <row r="10" spans="1:1" ht="33.75" customHeight="1" x14ac:dyDescent="0.35">
      <c r="A10" s="62" t="s">
        <v>136</v>
      </c>
    </row>
    <row r="11" spans="1:1" ht="15.5" x14ac:dyDescent="0.35">
      <c r="A11" s="60" t="s">
        <v>137</v>
      </c>
    </row>
    <row r="12" spans="1:1" ht="46.5" x14ac:dyDescent="0.35">
      <c r="A12" s="62" t="s">
        <v>167</v>
      </c>
    </row>
    <row r="13" spans="1:1" ht="15.5" x14ac:dyDescent="0.35">
      <c r="A13" s="61" t="s">
        <v>138</v>
      </c>
    </row>
    <row r="14" spans="1:1" ht="31" x14ac:dyDescent="0.35">
      <c r="A14" s="62" t="s">
        <v>139</v>
      </c>
    </row>
    <row r="15" spans="1:1" ht="46.5" x14ac:dyDescent="0.35">
      <c r="A15" s="62" t="s">
        <v>140</v>
      </c>
    </row>
    <row r="16" spans="1:1" ht="15.5" x14ac:dyDescent="0.35">
      <c r="A16" s="60" t="s">
        <v>118</v>
      </c>
    </row>
    <row r="17" spans="1:1" ht="15.5" x14ac:dyDescent="0.35">
      <c r="A17" s="60" t="s">
        <v>124</v>
      </c>
    </row>
    <row r="18" spans="1:1" ht="15.5" x14ac:dyDescent="0.35">
      <c r="A18" s="60" t="s">
        <v>123</v>
      </c>
    </row>
    <row r="19" spans="1:1" ht="15.5" x14ac:dyDescent="0.35">
      <c r="A19" s="60" t="s">
        <v>141</v>
      </c>
    </row>
    <row r="20" spans="1:1" ht="15.5" x14ac:dyDescent="0.35">
      <c r="A20" s="60" t="s">
        <v>125</v>
      </c>
    </row>
    <row r="21" spans="1:1" ht="21" customHeight="1" x14ac:dyDescent="0.35">
      <c r="A21" s="60" t="s">
        <v>142</v>
      </c>
    </row>
    <row r="22" spans="1:1" ht="33" customHeight="1" x14ac:dyDescent="0.35">
      <c r="A22" s="62" t="s">
        <v>143</v>
      </c>
    </row>
    <row r="24" spans="1:1" x14ac:dyDescent="0.35">
      <c r="A24" s="5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topLeftCell="A34" workbookViewId="0">
      <selection activeCell="D37" sqref="D37"/>
    </sheetView>
  </sheetViews>
  <sheetFormatPr defaultRowHeight="14.5" x14ac:dyDescent="0.35"/>
  <cols>
    <col min="1" max="1" width="7.26953125" bestFit="1" customWidth="1"/>
    <col min="2" max="2" width="70.26953125" customWidth="1"/>
    <col min="3" max="3" width="14.81640625" customWidth="1"/>
    <col min="4" max="4" width="51.453125" customWidth="1"/>
    <col min="5" max="5" width="16.81640625" customWidth="1"/>
  </cols>
  <sheetData>
    <row r="1" spans="1:4" ht="17.5" x14ac:dyDescent="0.35">
      <c r="A1" s="19" t="s">
        <v>144</v>
      </c>
    </row>
    <row r="3" spans="1:4" ht="15" thickBot="1" x14ac:dyDescent="0.4"/>
    <row r="4" spans="1:4" ht="15.5" thickBot="1" x14ac:dyDescent="0.4">
      <c r="A4" s="12" t="s">
        <v>13</v>
      </c>
      <c r="B4" s="2" t="s">
        <v>23</v>
      </c>
      <c r="C4" s="3" t="s">
        <v>16</v>
      </c>
      <c r="D4" s="3" t="s">
        <v>126</v>
      </c>
    </row>
    <row r="5" spans="1:4" ht="31.5" thickBot="1" x14ac:dyDescent="0.4">
      <c r="A5" s="13" t="s">
        <v>18</v>
      </c>
      <c r="B5" s="5" t="s">
        <v>24</v>
      </c>
      <c r="C5" s="36">
        <f>C6+C7+C8+C9</f>
        <v>2313600</v>
      </c>
      <c r="D5" s="36"/>
    </row>
    <row r="6" spans="1:4" ht="16" thickBot="1" x14ac:dyDescent="0.4">
      <c r="A6" s="14" t="s">
        <v>25</v>
      </c>
      <c r="B6" s="15" t="s">
        <v>26</v>
      </c>
      <c r="C6" s="39">
        <v>511200</v>
      </c>
      <c r="D6" s="36" t="s">
        <v>145</v>
      </c>
    </row>
    <row r="7" spans="1:4" ht="16" thickBot="1" x14ac:dyDescent="0.4">
      <c r="A7" s="14" t="s">
        <v>27</v>
      </c>
      <c r="B7" s="15" t="s">
        <v>28</v>
      </c>
      <c r="C7" s="39">
        <v>390000</v>
      </c>
      <c r="D7" s="36" t="s">
        <v>146</v>
      </c>
    </row>
    <row r="8" spans="1:4" ht="16" thickBot="1" x14ac:dyDescent="0.4">
      <c r="A8" s="14" t="s">
        <v>29</v>
      </c>
      <c r="B8" s="15" t="s">
        <v>30</v>
      </c>
      <c r="C8" s="39">
        <v>390000</v>
      </c>
      <c r="D8" s="36" t="s">
        <v>146</v>
      </c>
    </row>
    <row r="9" spans="1:4" ht="16" thickBot="1" x14ac:dyDescent="0.4">
      <c r="A9" s="14" t="s">
        <v>31</v>
      </c>
      <c r="B9" s="15" t="s">
        <v>32</v>
      </c>
      <c r="C9" s="39">
        <v>1022400</v>
      </c>
      <c r="D9" s="36" t="s">
        <v>147</v>
      </c>
    </row>
    <row r="10" spans="1:4" ht="16" thickBot="1" x14ac:dyDescent="0.4">
      <c r="A10" s="13" t="s">
        <v>22</v>
      </c>
      <c r="B10" s="5" t="s">
        <v>33</v>
      </c>
      <c r="C10" s="36">
        <f>C11+C12+C13+C14</f>
        <v>802911</v>
      </c>
      <c r="D10" s="38"/>
    </row>
    <row r="11" spans="1:4" ht="16" thickBot="1" x14ac:dyDescent="0.4">
      <c r="A11" s="16" t="s">
        <v>34</v>
      </c>
      <c r="B11" s="15" t="s">
        <v>35</v>
      </c>
      <c r="C11" s="39">
        <v>108000</v>
      </c>
      <c r="D11" s="36" t="s">
        <v>148</v>
      </c>
    </row>
    <row r="12" spans="1:4" ht="16" thickBot="1" x14ac:dyDescent="0.4">
      <c r="A12" s="16" t="s">
        <v>36</v>
      </c>
      <c r="B12" s="15" t="s">
        <v>37</v>
      </c>
      <c r="C12" s="39">
        <v>540000</v>
      </c>
      <c r="D12" s="36" t="s">
        <v>149</v>
      </c>
    </row>
    <row r="13" spans="1:4" ht="16" thickBot="1" x14ac:dyDescent="0.4">
      <c r="A13" s="16" t="s">
        <v>38</v>
      </c>
      <c r="B13" s="15" t="s">
        <v>39</v>
      </c>
      <c r="C13" s="39">
        <v>60000</v>
      </c>
      <c r="D13" s="36" t="s">
        <v>150</v>
      </c>
    </row>
    <row r="14" spans="1:4" ht="240" customHeight="1" thickBot="1" x14ac:dyDescent="0.4">
      <c r="A14" s="16" t="s">
        <v>40</v>
      </c>
      <c r="B14" s="15" t="s">
        <v>41</v>
      </c>
      <c r="C14" s="39">
        <v>94911</v>
      </c>
      <c r="D14" s="36" t="s">
        <v>162</v>
      </c>
    </row>
    <row r="15" spans="1:4" ht="16" thickBot="1" x14ac:dyDescent="0.4">
      <c r="A15" s="4" t="s">
        <v>42</v>
      </c>
      <c r="B15" s="5" t="s">
        <v>43</v>
      </c>
      <c r="C15" s="36">
        <v>492000</v>
      </c>
      <c r="D15" s="36" t="s">
        <v>151</v>
      </c>
    </row>
    <row r="16" spans="1:4" ht="16" thickBot="1" x14ac:dyDescent="0.4">
      <c r="A16" s="4" t="s">
        <v>44</v>
      </c>
      <c r="B16" s="5" t="s">
        <v>45</v>
      </c>
      <c r="C16" s="36">
        <f>C17</f>
        <v>64303</v>
      </c>
      <c r="D16" s="36"/>
    </row>
    <row r="17" spans="1:4" ht="16" thickBot="1" x14ac:dyDescent="0.4">
      <c r="A17" s="16" t="s">
        <v>46</v>
      </c>
      <c r="B17" s="15" t="s">
        <v>47</v>
      </c>
      <c r="C17" s="39">
        <v>64303</v>
      </c>
      <c r="D17" s="36" t="s">
        <v>152</v>
      </c>
    </row>
    <row r="18" spans="1:4" ht="16" thickBot="1" x14ac:dyDescent="0.4">
      <c r="A18" s="4" t="s">
        <v>48</v>
      </c>
      <c r="B18" s="5" t="s">
        <v>49</v>
      </c>
      <c r="C18" s="40">
        <f>C19+C20+C21+C22+C23</f>
        <v>150703.39999999997</v>
      </c>
      <c r="D18" s="36"/>
    </row>
    <row r="19" spans="1:4" ht="16" thickBot="1" x14ac:dyDescent="0.4">
      <c r="A19" s="16" t="s">
        <v>50</v>
      </c>
      <c r="B19" s="15" t="s">
        <v>51</v>
      </c>
      <c r="C19" s="39">
        <v>58905.13</v>
      </c>
      <c r="D19" s="36" t="s">
        <v>153</v>
      </c>
    </row>
    <row r="20" spans="1:4" ht="16" thickBot="1" x14ac:dyDescent="0.4">
      <c r="A20" s="16" t="s">
        <v>52</v>
      </c>
      <c r="B20" s="15" t="s">
        <v>53</v>
      </c>
      <c r="C20" s="39">
        <v>34770.42</v>
      </c>
      <c r="D20" s="36" t="s">
        <v>154</v>
      </c>
    </row>
    <row r="21" spans="1:4" ht="16" thickBot="1" x14ac:dyDescent="0.4">
      <c r="A21" s="16" t="s">
        <v>54</v>
      </c>
      <c r="B21" s="15" t="s">
        <v>55</v>
      </c>
      <c r="C21" s="39">
        <v>23401.18</v>
      </c>
      <c r="D21" s="36" t="s">
        <v>155</v>
      </c>
    </row>
    <row r="22" spans="1:4" ht="47" thickBot="1" x14ac:dyDescent="0.4">
      <c r="A22" s="16" t="s">
        <v>56</v>
      </c>
      <c r="B22" s="15" t="s">
        <v>57</v>
      </c>
      <c r="C22" s="39">
        <v>24664.9</v>
      </c>
      <c r="D22" s="36" t="s">
        <v>156</v>
      </c>
    </row>
    <row r="23" spans="1:4" ht="16" thickBot="1" x14ac:dyDescent="0.4">
      <c r="A23" s="16" t="s">
        <v>58</v>
      </c>
      <c r="B23" s="15" t="s">
        <v>59</v>
      </c>
      <c r="C23" s="39">
        <v>8961.77</v>
      </c>
      <c r="D23" s="36" t="s">
        <v>127</v>
      </c>
    </row>
    <row r="24" spans="1:4" ht="16.5" customHeight="1" thickBot="1" x14ac:dyDescent="0.4">
      <c r="A24" s="4" t="s">
        <v>60</v>
      </c>
      <c r="B24" s="5" t="s">
        <v>61</v>
      </c>
      <c r="C24" s="36">
        <v>48065.5</v>
      </c>
      <c r="D24" s="36" t="s">
        <v>128</v>
      </c>
    </row>
    <row r="25" spans="1:4" ht="16" thickBot="1" x14ac:dyDescent="0.4">
      <c r="A25" s="4" t="s">
        <v>62</v>
      </c>
      <c r="B25" s="5" t="s">
        <v>63</v>
      </c>
      <c r="C25" s="36">
        <f>C26+C27</f>
        <v>13700</v>
      </c>
      <c r="D25" s="36"/>
    </row>
    <row r="26" spans="1:4" ht="16.5" customHeight="1" thickBot="1" x14ac:dyDescent="0.4">
      <c r="A26" s="16" t="s">
        <v>64</v>
      </c>
      <c r="B26" s="15" t="s">
        <v>65</v>
      </c>
      <c r="C26" s="39">
        <v>10600</v>
      </c>
      <c r="D26" s="36" t="s">
        <v>157</v>
      </c>
    </row>
    <row r="27" spans="1:4" ht="16" thickBot="1" x14ac:dyDescent="0.4">
      <c r="A27" s="16" t="s">
        <v>66</v>
      </c>
      <c r="B27" s="15" t="s">
        <v>67</v>
      </c>
      <c r="C27" s="39">
        <v>3100</v>
      </c>
      <c r="D27" s="36" t="s">
        <v>158</v>
      </c>
    </row>
    <row r="28" spans="1:4" ht="66.75" customHeight="1" thickBot="1" x14ac:dyDescent="0.4">
      <c r="A28" s="4" t="s">
        <v>68</v>
      </c>
      <c r="B28" s="5" t="s">
        <v>69</v>
      </c>
      <c r="C28" s="36">
        <v>36573.74</v>
      </c>
      <c r="D28" s="36" t="s">
        <v>159</v>
      </c>
    </row>
    <row r="29" spans="1:4" ht="31.5" thickBot="1" x14ac:dyDescent="0.4">
      <c r="A29" s="4" t="s">
        <v>70</v>
      </c>
      <c r="B29" s="5" t="s">
        <v>71</v>
      </c>
      <c r="C29" s="36">
        <v>163942.54</v>
      </c>
      <c r="D29" s="36" t="s">
        <v>160</v>
      </c>
    </row>
    <row r="30" spans="1:4" ht="16.5" customHeight="1" thickBot="1" x14ac:dyDescent="0.4">
      <c r="A30" s="4" t="s">
        <v>72</v>
      </c>
      <c r="B30" s="5" t="s">
        <v>73</v>
      </c>
      <c r="C30" s="36">
        <v>534000</v>
      </c>
      <c r="D30" s="36"/>
    </row>
    <row r="31" spans="1:4" ht="16" thickBot="1" x14ac:dyDescent="0.4">
      <c r="A31" s="4" t="s">
        <v>74</v>
      </c>
      <c r="B31" s="5" t="s">
        <v>75</v>
      </c>
      <c r="C31" s="36">
        <v>92000</v>
      </c>
      <c r="D31" s="36" t="s">
        <v>161</v>
      </c>
    </row>
    <row r="32" spans="1:4" ht="96.75" customHeight="1" thickBot="1" x14ac:dyDescent="0.4">
      <c r="A32" s="4" t="s">
        <v>76</v>
      </c>
      <c r="B32" s="5" t="s">
        <v>77</v>
      </c>
      <c r="C32" s="36">
        <v>52616.52</v>
      </c>
      <c r="D32" s="36" t="s">
        <v>163</v>
      </c>
    </row>
    <row r="33" spans="1:4" ht="409.6" thickBot="1" x14ac:dyDescent="0.4">
      <c r="A33" s="4" t="s">
        <v>78</v>
      </c>
      <c r="B33" s="5" t="s">
        <v>79</v>
      </c>
      <c r="C33" s="36">
        <v>936904.2</v>
      </c>
      <c r="D33" s="36" t="s">
        <v>164</v>
      </c>
    </row>
    <row r="34" spans="1:4" ht="16.5" customHeight="1" thickBot="1" x14ac:dyDescent="0.4">
      <c r="A34" s="4" t="s">
        <v>80</v>
      </c>
      <c r="B34" s="5" t="s">
        <v>81</v>
      </c>
      <c r="C34" s="36">
        <f>C35+C36</f>
        <v>876651</v>
      </c>
      <c r="D34" s="36"/>
    </row>
    <row r="35" spans="1:4" ht="16" thickBot="1" x14ac:dyDescent="0.4">
      <c r="A35" s="4" t="s">
        <v>82</v>
      </c>
      <c r="B35" s="15" t="s">
        <v>83</v>
      </c>
      <c r="C35" s="39">
        <v>329625</v>
      </c>
      <c r="D35" s="36"/>
    </row>
    <row r="36" spans="1:4" ht="16.5" customHeight="1" thickBot="1" x14ac:dyDescent="0.4">
      <c r="A36" s="4" t="s">
        <v>84</v>
      </c>
      <c r="B36" s="15" t="s">
        <v>85</v>
      </c>
      <c r="C36" s="39">
        <v>547026</v>
      </c>
      <c r="D36" s="36"/>
    </row>
    <row r="37" spans="1:4" ht="16.5" customHeight="1" thickBot="1" x14ac:dyDescent="0.4">
      <c r="A37" s="4" t="s">
        <v>131</v>
      </c>
      <c r="B37" s="66" t="s">
        <v>168</v>
      </c>
      <c r="C37" s="67">
        <v>12712</v>
      </c>
      <c r="D37" s="36"/>
    </row>
    <row r="38" spans="1:4" ht="16" thickBot="1" x14ac:dyDescent="0.4">
      <c r="A38" s="4"/>
      <c r="B38" s="17" t="s">
        <v>12</v>
      </c>
      <c r="C38" s="37">
        <f>C5+C10+C15+C16+C18+C24+C25+C28+C29+C30+C31+C32+C33+C34+C37</f>
        <v>6590682.8999999994</v>
      </c>
      <c r="D38" s="36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Пояснительная</vt:lpstr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cp:lastPrinted>2018-02-24T07:38:39Z</cp:lastPrinted>
  <dcterms:created xsi:type="dcterms:W3CDTF">2017-07-06T15:55:06Z</dcterms:created>
  <dcterms:modified xsi:type="dcterms:W3CDTF">2018-10-30T17:21:35Z</dcterms:modified>
</cp:coreProperties>
</file>